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  <c r="E29" s="1"/>
  <c r="B29"/>
  <c r="E27"/>
  <c r="E26"/>
  <c r="E24"/>
  <c r="E22"/>
  <c r="E21"/>
  <c r="E20"/>
  <c r="O18"/>
  <c r="G18"/>
  <c r="B18"/>
  <c r="M16"/>
  <c r="K16"/>
  <c r="I16"/>
  <c r="H16"/>
  <c r="F16"/>
  <c r="C16" s="1"/>
  <c r="E16" s="1"/>
  <c r="E15"/>
  <c r="C15"/>
  <c r="K14"/>
  <c r="H14"/>
  <c r="E14"/>
  <c r="C14"/>
  <c r="K13"/>
  <c r="H13"/>
  <c r="E13"/>
  <c r="C13"/>
  <c r="H12"/>
  <c r="C12"/>
  <c r="E12" s="1"/>
  <c r="N11"/>
  <c r="N18" s="1"/>
  <c r="M11"/>
  <c r="K11"/>
  <c r="J11"/>
  <c r="C11" s="1"/>
  <c r="E11" s="1"/>
  <c r="I11"/>
  <c r="I18" s="1"/>
  <c r="H11"/>
  <c r="F11"/>
  <c r="M10"/>
  <c r="M18" s="1"/>
  <c r="L10"/>
  <c r="L18" s="1"/>
  <c r="K10"/>
  <c r="K18" s="1"/>
  <c r="J10"/>
  <c r="H10"/>
  <c r="G10"/>
  <c r="F10"/>
  <c r="C10" s="1"/>
  <c r="E10" s="1"/>
  <c r="K9"/>
  <c r="J9"/>
  <c r="J18" s="1"/>
  <c r="H9"/>
  <c r="F9"/>
  <c r="C9"/>
  <c r="E9" s="1"/>
  <c r="K8"/>
  <c r="J8"/>
  <c r="H8"/>
  <c r="H18" s="1"/>
  <c r="F8"/>
  <c r="C8" s="1"/>
  <c r="E8" s="1"/>
  <c r="F7"/>
  <c r="E7"/>
  <c r="C7"/>
  <c r="E6"/>
  <c r="C6"/>
  <c r="C18" l="1"/>
  <c r="E18" s="1"/>
  <c r="E30" s="1"/>
  <c r="F18"/>
</calcChain>
</file>

<file path=xl/sharedStrings.xml><?xml version="1.0" encoding="utf-8"?>
<sst xmlns="http://schemas.openxmlformats.org/spreadsheetml/2006/main" count="58" uniqueCount="48">
  <si>
    <t>องค์การบริหารส่วนตำบลห้วยสามพาด   อำเภอประจักษ์ศิลปาคม   จังหวัดอุดรธานี</t>
  </si>
  <si>
    <t>งบแสดงผลการดำเนินงานจ่ายจากเงินรายรับ</t>
  </si>
  <si>
    <t>ตั้งแต่วันที่  1  ตุลาคม  2560  ถึง  30  กันยายน  2561</t>
  </si>
  <si>
    <t>หมวด</t>
  </si>
  <si>
    <t>ประมาณการ</t>
  </si>
  <si>
    <t>รวมจ่ายจากเงินงบประมาณ</t>
  </si>
  <si>
    <t>รวมจ่ายจากเงินอุดหนุนระบุวัตถุประสงค์/เฉพาะกิจ</t>
  </si>
  <si>
    <t>รวม</t>
  </si>
  <si>
    <t>บริหารงานทั่วไป</t>
  </si>
  <si>
    <t>การรักษาความสงบภายใน</t>
  </si>
  <si>
    <t>การศึกษา</t>
  </si>
  <si>
    <t>สาธารณสุข</t>
  </si>
  <si>
    <t>สังคมสงเคราะห์</t>
  </si>
  <si>
    <t>เคหะและชุมชน</t>
  </si>
  <si>
    <t>สร้างความเข้มแข็งฯ</t>
  </si>
  <si>
    <t>การศาสนาวัฒนธรรมฯ</t>
  </si>
  <si>
    <t>การเกษตร</t>
  </si>
  <si>
    <t>งบกลาง</t>
  </si>
  <si>
    <t>รายจ่าย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</si>
  <si>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</si>
  <si>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</si>
  <si>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</si>
  <si>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</si>
  <si>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</si>
  <si>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</si>
  <si>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ค่าครุภัณฑ์(หมายเหตุ 1)</t>
  </si>
  <si>
    <t>ค่าที่ดินและสิ่งก่อสร้าง(หมายเหตุ 2)</t>
  </si>
  <si>
    <t>รายจ่ายอื่น</t>
  </si>
  <si>
    <t>เงินอุดหนุน</t>
  </si>
  <si>
    <t>เงินอุดหนุนระบุวัตถุประสงค์/เฉพาะกิจ</t>
  </si>
  <si>
    <t>รวมรายจ่าย</t>
  </si>
  <si>
    <t xml:space="preserve"> - </t>
  </si>
  <si>
    <t>รายรับ</t>
  </si>
  <si>
    <t>ภาษีอากร</t>
  </si>
  <si>
    <t>ค่าธรรมเนียมค่าปรับและใบอนุญาต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</si>
  <si>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</si>
  <si>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</si>
  <si>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</si>
  <si>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</si>
  <si>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-</t>
  </si>
  <si>
    <t>ภาษีจัดสรร</t>
  </si>
  <si>
    <t>เงินอุดหนุนทั่วไป</t>
  </si>
  <si>
    <t>รวมรายรับ</t>
  </si>
  <si>
    <t>รายรับสูงกว่ารายจ่าย</t>
  </si>
  <si>
    <t>ลงชื่อ</t>
  </si>
  <si>
    <t xml:space="preserve">      (นางธนิดา  สิงหกุลศิริ)
       ผู้อำนวยการกองคลัง</t>
  </si>
  <si>
    <t xml:space="preserve">      (นางมนัณญา  เยาว์ธานี)
      ปลัดองค์การบริหารส่วนตำบลห้วยสามพาด</t>
  </si>
  <si>
    <t xml:space="preserve">    (นายประจักษ์  อุดชาชน)
       นายกองค์การบริหารส่วนตำบลห้วยสามพาด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</si>
</sst>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7"/>
      <color theme="1"/>
      <name val="TH SarabunPSK"/>
      <family val="2"/>
    </font>
    <font>
      <sz val="14"/>
      <color theme="1"/>
      <name val="TH SarabunPSK"/>
      <family val="2"/>
    </font>
    <font>
      <sz val="17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7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 wrapText="1" shrinkToFit="1"/>
    </xf>
    <xf numFmtId="0" fontId="3" fillId="2" borderId="0" xfId="0" applyFont="1" applyFill="1" applyBorder="1"/>
    <xf numFmtId="0" fontId="3" fillId="0" borderId="0" xfId="0" applyFont="1" applyBorder="1"/>
    <xf numFmtId="0" fontId="4" fillId="2" borderId="0" xfId="0" applyFont="1" applyFill="1" applyBorder="1" applyAlignment="1">
      <alignment horizontal="center" wrapText="1" shrinkToFit="1"/>
    </xf>
    <xf numFmtId="0" fontId="4" fillId="0" borderId="0" xfId="0" applyFont="1" applyAlignment="1">
      <alignment horizontal="center" wrapText="1" shrinkToFit="1"/>
    </xf>
    <xf numFmtId="0" fontId="4" fillId="0" borderId="0" xfId="0" applyFont="1" applyBorder="1" applyAlignment="1">
      <alignment horizontal="center" wrapText="1" shrinkToFit="1"/>
    </xf>
    <xf numFmtId="0" fontId="5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applyFont="1" applyBorder="1" applyAlignment="1">
      <alignment horizontal="center" wrapText="1" shrinkToFit="1"/>
    </xf>
    <xf numFmtId="0" fontId="8" fillId="0" borderId="0" xfId="0" applyFont="1" applyBorder="1"/>
    <xf numFmtId="0" fontId="9" fillId="0" borderId="2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4" fontId="3" fillId="0" borderId="3" xfId="0" applyNumberFormat="1" applyFont="1" applyBorder="1" applyAlignment="1">
      <alignment horizontal="right" vertical="center" wrapText="1" shrinkToFit="1"/>
    </xf>
    <xf numFmtId="0" fontId="6" fillId="0" borderId="3" xfId="0" applyFont="1" applyBorder="1" applyAlignment="1">
      <alignment horizontal="right" vertical="center" wrapText="1" shrinkToFit="1"/>
    </xf>
    <xf numFmtId="0" fontId="3" fillId="2" borderId="0" xfId="0" applyFont="1" applyFill="1" applyBorder="1" applyAlignment="1">
      <alignment horizontal="center" wrapText="1" shrinkToFit="1"/>
    </xf>
    <xf numFmtId="0" fontId="3" fillId="0" borderId="0" xfId="0" applyFont="1" applyAlignment="1">
      <alignment horizontal="center" wrapText="1" shrinkToFit="1"/>
    </xf>
    <xf numFmtId="0" fontId="3" fillId="0" borderId="0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left" wrapText="1" shrinkToFit="1"/>
    </xf>
    <xf numFmtId="4" fontId="3" fillId="0" borderId="3" xfId="0" applyNumberFormat="1" applyFont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43" fontId="3" fillId="0" borderId="3" xfId="1" applyFont="1" applyBorder="1" applyAlignment="1">
      <alignment horizontal="right" vertical="center" shrinkToFit="1"/>
    </xf>
    <xf numFmtId="0" fontId="10" fillId="2" borderId="0" xfId="0" applyFont="1" applyFill="1" applyBorder="1" applyAlignment="1">
      <alignment horizontal="left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left" wrapText="1" shrinkToFit="1"/>
    </xf>
    <xf numFmtId="4" fontId="3" fillId="0" borderId="9" xfId="0" applyNumberFormat="1" applyFont="1" applyBorder="1" applyAlignment="1">
      <alignment horizontal="center" vertical="center" wrapText="1" shrinkToFit="1"/>
    </xf>
    <xf numFmtId="4" fontId="3" fillId="0" borderId="10" xfId="0" applyNumberFormat="1" applyFont="1" applyBorder="1" applyAlignment="1">
      <alignment horizontal="center" vertical="center" wrapText="1" shrinkToFit="1"/>
    </xf>
    <xf numFmtId="4" fontId="3" fillId="0" borderId="10" xfId="0" applyNumberFormat="1" applyFont="1" applyBorder="1" applyAlignment="1">
      <alignment horizontal="center" vertical="center" shrinkToFit="1"/>
    </xf>
    <xf numFmtId="4" fontId="3" fillId="0" borderId="11" xfId="0" applyNumberFormat="1" applyFont="1" applyBorder="1" applyAlignment="1">
      <alignment horizontal="center" vertical="center" shrinkToFit="1"/>
    </xf>
    <xf numFmtId="4" fontId="3" fillId="0" borderId="0" xfId="0" applyNumberFormat="1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left" vertical="center" wrapText="1" shrinkToFit="1"/>
    </xf>
    <xf numFmtId="43" fontId="11" fillId="0" borderId="3" xfId="1" applyFont="1" applyBorder="1" applyAlignment="1">
      <alignment horizontal="right" vertical="center" shrinkToFit="1"/>
    </xf>
    <xf numFmtId="4" fontId="11" fillId="0" borderId="0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wrapText="1" shrinkToFit="1"/>
    </xf>
    <xf numFmtId="4" fontId="3" fillId="0" borderId="12" xfId="0" applyNumberFormat="1" applyFont="1" applyBorder="1" applyAlignment="1">
      <alignment horizontal="right" vertical="center" wrapText="1" shrinkToFit="1"/>
    </xf>
    <xf numFmtId="4" fontId="3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wrapText="1" shrinkToFit="1"/>
    </xf>
    <xf numFmtId="4" fontId="6" fillId="0" borderId="13" xfId="0" applyNumberFormat="1" applyFont="1" applyBorder="1" applyAlignment="1">
      <alignment horizontal="right" wrapText="1" shrinkToFit="1"/>
    </xf>
    <xf numFmtId="4" fontId="6" fillId="0" borderId="13" xfId="0" applyNumberFormat="1" applyFont="1" applyBorder="1" applyAlignment="1">
      <alignment horizontal="right" vertical="center" wrapText="1" shrinkToFit="1"/>
    </xf>
    <xf numFmtId="4" fontId="6" fillId="0" borderId="13" xfId="0" applyNumberFormat="1" applyFont="1" applyBorder="1" applyAlignment="1">
      <alignment horizontal="center" vertical="center" wrapText="1" shrinkToFit="1"/>
    </xf>
    <xf numFmtId="4" fontId="6" fillId="0" borderId="13" xfId="0" applyNumberFormat="1" applyFont="1" applyBorder="1" applyAlignment="1">
      <alignment horizontal="right" shrinkToFit="1"/>
    </xf>
    <xf numFmtId="4" fontId="3" fillId="2" borderId="0" xfId="0" applyNumberFormat="1" applyFont="1" applyFill="1" applyBorder="1" applyAlignment="1">
      <alignment horizontal="left" vertical="center" wrapText="1" shrinkToFit="1"/>
    </xf>
    <xf numFmtId="0" fontId="10" fillId="0" borderId="14" xfId="0" applyFont="1" applyBorder="1" applyAlignment="1">
      <alignment horizontal="left" wrapText="1" shrinkToFit="1"/>
    </xf>
    <xf numFmtId="4" fontId="3" fillId="0" borderId="14" xfId="0" applyNumberFormat="1" applyFont="1" applyBorder="1" applyAlignment="1">
      <alignment horizontal="right" wrapText="1" shrinkToFit="1"/>
    </xf>
    <xf numFmtId="4" fontId="3" fillId="0" borderId="15" xfId="0" applyNumberFormat="1" applyFont="1" applyBorder="1" applyAlignment="1">
      <alignment horizontal="center" vertical="center" wrapText="1" shrinkToFit="1"/>
    </xf>
    <xf numFmtId="4" fontId="3" fillId="0" borderId="16" xfId="0" applyNumberFormat="1" applyFont="1" applyBorder="1" applyAlignment="1">
      <alignment horizontal="center" vertical="center" shrinkToFit="1"/>
    </xf>
    <xf numFmtId="4" fontId="3" fillId="0" borderId="17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wrapText="1" shrinkToFit="1"/>
    </xf>
    <xf numFmtId="4" fontId="3" fillId="0" borderId="3" xfId="1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right" wrapText="1" shrinkToFit="1"/>
    </xf>
    <xf numFmtId="0" fontId="6" fillId="2" borderId="0" xfId="0" applyFont="1" applyFill="1" applyBorder="1" applyAlignment="1">
      <alignment horizontal="center" wrapText="1" shrinkToFit="1"/>
    </xf>
    <xf numFmtId="4" fontId="6" fillId="0" borderId="18" xfId="0" applyNumberFormat="1" applyFont="1" applyBorder="1" applyAlignment="1">
      <alignment horizontal="center" wrapText="1" shrinkToFit="1"/>
    </xf>
    <xf numFmtId="4" fontId="3" fillId="0" borderId="13" xfId="0" applyNumberFormat="1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shrinkToFit="1"/>
    </xf>
    <xf numFmtId="4" fontId="6" fillId="0" borderId="5" xfId="0" applyNumberFormat="1" applyFont="1" applyBorder="1" applyAlignment="1">
      <alignment horizontal="center" shrinkToFit="1"/>
    </xf>
    <xf numFmtId="4" fontId="6" fillId="0" borderId="0" xfId="0" applyNumberFormat="1" applyFont="1" applyBorder="1" applyAlignment="1">
      <alignment horizontal="center" shrinkToFit="1"/>
    </xf>
    <xf numFmtId="0" fontId="10" fillId="2" borderId="0" xfId="0" applyFont="1" applyFill="1" applyBorder="1" applyAlignment="1">
      <alignment horizontal="left" wrapText="1" shrinkToFit="1"/>
    </xf>
    <xf numFmtId="4" fontId="3" fillId="0" borderId="9" xfId="0" applyNumberFormat="1" applyFont="1" applyBorder="1" applyAlignment="1">
      <alignment wrapText="1" shrinkToFit="1"/>
    </xf>
    <xf numFmtId="4" fontId="3" fillId="0" borderId="10" xfId="0" applyNumberFormat="1" applyFont="1" applyBorder="1" applyAlignment="1">
      <alignment wrapText="1" shrinkToFit="1"/>
    </xf>
    <xf numFmtId="4" fontId="3" fillId="0" borderId="11" xfId="0" applyNumberFormat="1" applyFont="1" applyBorder="1" applyAlignment="1">
      <alignment wrapText="1" shrinkToFit="1"/>
    </xf>
    <xf numFmtId="4" fontId="3" fillId="0" borderId="0" xfId="0" applyNumberFormat="1" applyFont="1" applyBorder="1" applyAlignment="1">
      <alignment wrapText="1" shrinkToFit="1"/>
    </xf>
    <xf numFmtId="0" fontId="3" fillId="2" borderId="0" xfId="0" applyFont="1" applyFill="1" applyBorder="1" applyAlignment="1">
      <alignment wrapText="1" shrinkToFit="1"/>
    </xf>
    <xf numFmtId="4" fontId="3" fillId="0" borderId="9" xfId="1" applyNumberFormat="1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wrapText="1" shrinkToFit="1"/>
    </xf>
    <xf numFmtId="0" fontId="3" fillId="0" borderId="0" xfId="0" applyFont="1" applyBorder="1" applyAlignment="1">
      <alignment wrapText="1" shrinkToFit="1"/>
    </xf>
    <xf numFmtId="0" fontId="3" fillId="0" borderId="3" xfId="0" applyFont="1" applyBorder="1" applyAlignment="1">
      <alignment shrinkToFit="1"/>
    </xf>
    <xf numFmtId="0" fontId="3" fillId="2" borderId="0" xfId="0" applyFont="1" applyFill="1" applyBorder="1" applyAlignment="1">
      <alignment shrinkToFit="1"/>
    </xf>
    <xf numFmtId="4" fontId="3" fillId="0" borderId="19" xfId="0" applyNumberFormat="1" applyFont="1" applyBorder="1" applyAlignment="1">
      <alignment horizontal="right" vertical="center" wrapText="1" shrinkToFit="1"/>
    </xf>
    <xf numFmtId="4" fontId="3" fillId="0" borderId="19" xfId="0" applyNumberFormat="1" applyFont="1" applyBorder="1" applyAlignment="1">
      <alignment vertical="center" wrapText="1" shrinkToFit="1"/>
    </xf>
    <xf numFmtId="0" fontId="6" fillId="0" borderId="20" xfId="0" applyFont="1" applyBorder="1" applyAlignment="1">
      <alignment horizontal="center" wrapText="1" shrinkToFit="1"/>
    </xf>
    <xf numFmtId="4" fontId="6" fillId="0" borderId="20" xfId="0" applyNumberFormat="1" applyFont="1" applyBorder="1" applyAlignment="1">
      <alignment horizontal="right" vertical="center" wrapText="1" shrinkToFit="1"/>
    </xf>
    <xf numFmtId="0" fontId="3" fillId="0" borderId="20" xfId="0" applyFont="1" applyBorder="1" applyAlignment="1">
      <alignment horizontal="right" wrapText="1" shrinkToFit="1"/>
    </xf>
    <xf numFmtId="0" fontId="6" fillId="0" borderId="0" xfId="0" applyFont="1" applyAlignment="1">
      <alignment vertical="center" wrapText="1" shrinkToFit="1"/>
    </xf>
    <xf numFmtId="0" fontId="3" fillId="0" borderId="0" xfId="0" applyFont="1" applyAlignment="1">
      <alignment horizontal="right" wrapText="1" shrinkToFit="1"/>
    </xf>
    <xf numFmtId="4" fontId="6" fillId="0" borderId="0" xfId="0" applyNumberFormat="1" applyFont="1" applyBorder="1" applyAlignment="1">
      <alignment horizontal="right" wrapText="1" shrinkToFit="1"/>
    </xf>
    <xf numFmtId="4" fontId="6" fillId="0" borderId="21" xfId="0" applyNumberFormat="1" applyFont="1" applyBorder="1" applyAlignment="1">
      <alignment horizontal="right" wrapText="1" shrinkToFit="1"/>
    </xf>
    <xf numFmtId="4" fontId="6" fillId="0" borderId="22" xfId="0" applyNumberFormat="1" applyFont="1" applyBorder="1" applyAlignment="1">
      <alignment horizontal="right" vertical="center" wrapText="1" shrinkToFit="1"/>
    </xf>
    <xf numFmtId="4" fontId="6" fillId="0" borderId="20" xfId="0" applyNumberFormat="1" applyFont="1" applyBorder="1" applyAlignment="1">
      <alignment horizontal="center" vertical="center" wrapText="1" shrinkToFit="1"/>
    </xf>
    <xf numFmtId="4" fontId="3" fillId="0" borderId="16" xfId="0" applyNumberFormat="1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wrapText="1" shrinkToFit="1"/>
    </xf>
    <xf numFmtId="0" fontId="12" fillId="0" borderId="0" xfId="0" applyFont="1" applyAlignment="1">
      <alignment wrapText="1" shrinkToFit="1"/>
    </xf>
    <xf numFmtId="0" fontId="7" fillId="2" borderId="0" xfId="0" applyFont="1" applyFill="1" applyBorder="1" applyAlignment="1">
      <alignment horizontal="center" wrapText="1" shrinkToFit="1"/>
    </xf>
    <xf numFmtId="4" fontId="7" fillId="0" borderId="23" xfId="0" applyNumberFormat="1" applyFont="1" applyBorder="1" applyAlignment="1">
      <alignment wrapText="1" shrinkToFit="1"/>
    </xf>
    <xf numFmtId="4" fontId="7" fillId="0" borderId="24" xfId="0" applyNumberFormat="1" applyFont="1" applyBorder="1" applyAlignment="1">
      <alignment horizontal="center" vertical="center" wrapText="1" shrinkToFit="1"/>
    </xf>
    <xf numFmtId="4" fontId="7" fillId="0" borderId="20" xfId="0" applyNumberFormat="1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wrapText="1" shrinkToFit="1"/>
    </xf>
    <xf numFmtId="0" fontId="12" fillId="0" borderId="0" xfId="0" applyFont="1" applyBorder="1" applyAlignment="1">
      <alignment wrapText="1" shrinkToFit="1"/>
    </xf>
    <xf numFmtId="0" fontId="13" fillId="0" borderId="0" xfId="0" applyFont="1" applyAlignment="1">
      <alignment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2" borderId="0" xfId="0" applyFont="1" applyFill="1" applyBorder="1" applyAlignment="1">
      <alignment vertical="center" wrapText="1" shrinkToFit="1"/>
    </xf>
    <xf numFmtId="4" fontId="7" fillId="0" borderId="13" xfId="0" applyNumberFormat="1" applyFont="1" applyBorder="1" applyAlignment="1">
      <alignment horizontal="center" wrapText="1" shrinkToFit="1"/>
    </xf>
    <xf numFmtId="4" fontId="7" fillId="0" borderId="22" xfId="0" applyNumberFormat="1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wrapText="1" shrinkToFit="1"/>
    </xf>
    <xf numFmtId="0" fontId="13" fillId="2" borderId="0" xfId="0" applyFont="1" applyFill="1" applyBorder="1" applyAlignment="1">
      <alignment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5" fillId="0" borderId="0" xfId="0" applyFont="1" applyAlignment="1">
      <alignment wrapText="1" shrinkToFit="1"/>
    </xf>
    <xf numFmtId="0" fontId="5" fillId="2" borderId="0" xfId="0" applyFont="1" applyFill="1" applyBorder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37"/>
  <sheetViews>
    <sheetView tabSelected="1" workbookViewId="0">
      <selection sqref="A1:XFD1048576"/>
    </sheetView>
  </sheetViews>
  <sheetFormatPr defaultRowHeight="15"/>
  <cols>
    <col min="1" max="1" width="29.125" style="115" customWidth="1"/>
    <col min="2" max="2" width="11.5" style="115" customWidth="1"/>
    <col min="3" max="3" width="12.875" style="115" customWidth="1"/>
    <col min="4" max="4" width="12.125" style="115" customWidth="1"/>
    <col min="5" max="5" width="14.25" style="115" customWidth="1"/>
    <col min="6" max="15" width="12" style="115" customWidth="1"/>
    <col min="16" max="16" width="11" style="116" customWidth="1"/>
    <col min="17" max="44" width="9" style="7"/>
    <col min="45" max="16384" width="9" style="117"/>
  </cols>
  <sheetData>
    <row r="1" spans="1:30" s="3" customFormat="1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30" s="3" customFormat="1" ht="22.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</row>
    <row r="3" spans="1:30" s="7" customFormat="1" ht="27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s="15" customFormat="1" ht="89.25" customHeight="1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8" t="s">
        <v>10</v>
      </c>
      <c r="I4" s="8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8" t="s">
        <v>17</v>
      </c>
      <c r="P4" s="12"/>
      <c r="Q4" s="13"/>
      <c r="R4" s="13"/>
      <c r="S4" s="13"/>
      <c r="T4" s="13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s="7" customFormat="1" ht="23.1" customHeight="1">
      <c r="A5" s="16" t="s">
        <v>18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4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s="3" customFormat="1" ht="23.1" customHeight="1">
      <c r="A6" s="18" t="s">
        <v>17</v>
      </c>
      <c r="B6" s="19">
        <v>13065250</v>
      </c>
      <c r="C6" s="19">
        <f>F6+G6+H6+I6+J6+K6+L6+M6+N6+O6</f>
        <v>11407734</v>
      </c>
      <c r="D6" s="19"/>
      <c r="E6" s="19">
        <f>SUM(C6:D6)</f>
        <v>11407734</v>
      </c>
      <c r="F6" s="20"/>
      <c r="G6" s="20"/>
      <c r="H6" s="20"/>
      <c r="I6" s="20"/>
      <c r="J6" s="20"/>
      <c r="K6" s="20"/>
      <c r="L6" s="20"/>
      <c r="M6" s="20"/>
      <c r="N6" s="20"/>
      <c r="O6" s="19">
        <v>11407734</v>
      </c>
      <c r="P6" s="21"/>
      <c r="Q6" s="22"/>
      <c r="R6" s="22"/>
      <c r="S6" s="22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s="3" customFormat="1" ht="23.1" customHeight="1">
      <c r="A7" s="24" t="s">
        <v>19</v>
      </c>
      <c r="B7" s="19">
        <v>2902080</v>
      </c>
      <c r="C7" s="19">
        <f t="shared" ref="C7:C16" si="0">F7+G7+H7+I7+J7+K7+L7+M7+N7+O7</f>
        <v>2739600</v>
      </c>
      <c r="D7" s="19"/>
      <c r="E7" s="19">
        <f>SUM(C7:D7)</f>
        <v>2739600</v>
      </c>
      <c r="F7" s="25">
        <f>2739600</f>
        <v>2739600</v>
      </c>
      <c r="G7" s="25"/>
      <c r="H7" s="25"/>
      <c r="I7" s="25"/>
      <c r="J7" s="25"/>
      <c r="K7" s="25"/>
      <c r="L7" s="25"/>
      <c r="M7" s="25"/>
      <c r="N7" s="25"/>
      <c r="O7" s="25"/>
      <c r="P7" s="26"/>
      <c r="Q7" s="27"/>
      <c r="R7" s="9"/>
      <c r="S7" s="28"/>
      <c r="T7" s="29"/>
      <c r="U7" s="30"/>
      <c r="V7" s="30"/>
      <c r="W7" s="30"/>
      <c r="X7" s="30"/>
      <c r="Y7" s="31"/>
      <c r="Z7" s="31"/>
      <c r="AA7" s="31"/>
      <c r="AB7" s="30"/>
      <c r="AC7" s="30"/>
      <c r="AD7" s="30"/>
    </row>
    <row r="8" spans="1:30" s="3" customFormat="1" ht="23.1" customHeight="1">
      <c r="A8" s="18" t="s">
        <v>20</v>
      </c>
      <c r="B8" s="19">
        <v>11629681</v>
      </c>
      <c r="C8" s="19">
        <f t="shared" si="0"/>
        <v>8429386</v>
      </c>
      <c r="D8" s="19"/>
      <c r="E8" s="19">
        <f t="shared" ref="E8:E15" si="1">SUM(C8:D8)</f>
        <v>8429386</v>
      </c>
      <c r="F8" s="25">
        <f>3265704+1562220</f>
        <v>4827924</v>
      </c>
      <c r="G8" s="32"/>
      <c r="H8" s="32">
        <f>2075628</f>
        <v>2075628</v>
      </c>
      <c r="I8" s="25"/>
      <c r="J8" s="25">
        <f>553440</f>
        <v>553440</v>
      </c>
      <c r="K8" s="25">
        <f>972394</f>
        <v>972394</v>
      </c>
      <c r="L8" s="25"/>
      <c r="M8" s="32"/>
      <c r="N8" s="25"/>
      <c r="O8" s="25"/>
      <c r="P8" s="33"/>
      <c r="Q8" s="34"/>
      <c r="R8" s="35"/>
      <c r="S8" s="35"/>
      <c r="T8" s="36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0" s="3" customFormat="1" ht="23.1" customHeight="1">
      <c r="A9" s="24" t="s">
        <v>21</v>
      </c>
      <c r="B9" s="19">
        <v>1090000</v>
      </c>
      <c r="C9" s="19">
        <f t="shared" si="0"/>
        <v>835580.5</v>
      </c>
      <c r="D9" s="19"/>
      <c r="E9" s="19">
        <f t="shared" si="1"/>
        <v>835580.5</v>
      </c>
      <c r="F9" s="25">
        <f>501880+186461.5</f>
        <v>688341.5</v>
      </c>
      <c r="G9" s="32"/>
      <c r="H9" s="32">
        <f>8000</f>
        <v>8000</v>
      </c>
      <c r="I9" s="25"/>
      <c r="J9" s="25">
        <f>50649</f>
        <v>50649</v>
      </c>
      <c r="K9" s="25">
        <f>88590</f>
        <v>88590</v>
      </c>
      <c r="L9" s="25"/>
      <c r="M9" s="25"/>
      <c r="N9" s="25"/>
      <c r="O9" s="25"/>
      <c r="P9" s="38"/>
      <c r="Q9" s="39"/>
      <c r="R9" s="40"/>
      <c r="S9" s="41"/>
      <c r="T9" s="42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spans="1:30" s="3" customFormat="1" ht="23.1" customHeight="1">
      <c r="A10" s="18" t="s">
        <v>22</v>
      </c>
      <c r="B10" s="19">
        <v>4531900</v>
      </c>
      <c r="C10" s="19">
        <f t="shared" si="0"/>
        <v>3746072.98</v>
      </c>
      <c r="D10" s="19"/>
      <c r="E10" s="19">
        <f t="shared" si="1"/>
        <v>3746072.98</v>
      </c>
      <c r="F10" s="25">
        <f>1402991.98+138270</f>
        <v>1541261.98</v>
      </c>
      <c r="G10" s="32">
        <f>216650</f>
        <v>216650</v>
      </c>
      <c r="H10" s="32">
        <f>6518+850462</f>
        <v>856980</v>
      </c>
      <c r="I10" s="25"/>
      <c r="J10" s="25">
        <f>169000</f>
        <v>169000</v>
      </c>
      <c r="K10" s="25">
        <f>375238+411559</f>
        <v>786797</v>
      </c>
      <c r="L10" s="25">
        <f>15000</f>
        <v>15000</v>
      </c>
      <c r="M10" s="25">
        <f>125584+34800</f>
        <v>160384</v>
      </c>
      <c r="N10" s="25"/>
      <c r="O10" s="25"/>
      <c r="P10" s="44"/>
      <c r="Q10" s="39"/>
      <c r="R10" s="40"/>
      <c r="S10" s="41"/>
      <c r="T10" s="42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1:30" s="3" customFormat="1" ht="23.1" customHeight="1">
      <c r="A11" s="18" t="s">
        <v>23</v>
      </c>
      <c r="B11" s="19">
        <v>2507989</v>
      </c>
      <c r="C11" s="19">
        <f t="shared" si="0"/>
        <v>2022413.02</v>
      </c>
      <c r="D11" s="19"/>
      <c r="E11" s="19">
        <f t="shared" si="1"/>
        <v>2022413.02</v>
      </c>
      <c r="F11" s="25">
        <f>420406+98941</f>
        <v>519347</v>
      </c>
      <c r="G11" s="32"/>
      <c r="H11" s="45">
        <f>47347+987149.02</f>
        <v>1034496.02</v>
      </c>
      <c r="I11" s="25">
        <f>46500</f>
        <v>46500</v>
      </c>
      <c r="J11" s="25">
        <f>18371</f>
        <v>18371</v>
      </c>
      <c r="K11" s="25">
        <f>310815</f>
        <v>310815</v>
      </c>
      <c r="L11" s="25"/>
      <c r="M11" s="25">
        <f>69784</f>
        <v>69784</v>
      </c>
      <c r="N11" s="25">
        <f>23100</f>
        <v>23100</v>
      </c>
      <c r="O11" s="25"/>
      <c r="P11" s="38"/>
      <c r="Q11" s="39"/>
      <c r="R11" s="40"/>
      <c r="S11" s="41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s="3" customFormat="1" ht="23.1" customHeight="1">
      <c r="A12" s="24" t="s">
        <v>24</v>
      </c>
      <c r="B12" s="19">
        <v>592000</v>
      </c>
      <c r="C12" s="19">
        <f t="shared" si="0"/>
        <v>497168.95</v>
      </c>
      <c r="D12" s="19"/>
      <c r="E12" s="19">
        <f t="shared" si="1"/>
        <v>497168.95</v>
      </c>
      <c r="F12" s="25">
        <v>492381.93</v>
      </c>
      <c r="G12" s="32"/>
      <c r="H12" s="32">
        <f>4787.02</f>
        <v>4787.0200000000004</v>
      </c>
      <c r="I12" s="32"/>
      <c r="J12" s="25"/>
      <c r="K12" s="25"/>
      <c r="L12" s="25"/>
      <c r="M12" s="25"/>
      <c r="N12" s="25"/>
      <c r="O12" s="25"/>
      <c r="P12" s="44"/>
      <c r="Q12" s="39"/>
      <c r="R12" s="40"/>
      <c r="S12" s="41"/>
      <c r="T12" s="42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0" s="3" customFormat="1" ht="23.1" customHeight="1">
      <c r="A13" s="24" t="s">
        <v>25</v>
      </c>
      <c r="B13" s="19">
        <v>551700</v>
      </c>
      <c r="C13" s="19">
        <f t="shared" si="0"/>
        <v>420700</v>
      </c>
      <c r="D13" s="19"/>
      <c r="E13" s="19">
        <f t="shared" si="1"/>
        <v>420700</v>
      </c>
      <c r="F13" s="25">
        <v>71100</v>
      </c>
      <c r="G13" s="32"/>
      <c r="H13" s="32">
        <f>171400</f>
        <v>171400</v>
      </c>
      <c r="I13" s="25"/>
      <c r="J13" s="25"/>
      <c r="K13" s="25">
        <f>178200</f>
        <v>178200</v>
      </c>
      <c r="L13" s="25"/>
      <c r="M13" s="25"/>
      <c r="N13" s="25"/>
      <c r="O13" s="25"/>
      <c r="P13" s="44"/>
      <c r="Q13" s="39"/>
      <c r="R13" s="40"/>
      <c r="S13" s="41"/>
      <c r="T13" s="42"/>
      <c r="U13" s="46"/>
      <c r="V13" s="43"/>
      <c r="W13" s="43"/>
      <c r="X13" s="43"/>
      <c r="Y13" s="43"/>
      <c r="Z13" s="43"/>
      <c r="AA13" s="43"/>
      <c r="AB13" s="43"/>
      <c r="AC13" s="43"/>
      <c r="AD13" s="43"/>
    </row>
    <row r="14" spans="1:30" s="3" customFormat="1" ht="23.1" customHeight="1">
      <c r="A14" s="24" t="s">
        <v>26</v>
      </c>
      <c r="B14" s="19">
        <v>3775400</v>
      </c>
      <c r="C14" s="19">
        <f t="shared" si="0"/>
        <v>3716800</v>
      </c>
      <c r="D14" s="19"/>
      <c r="E14" s="19">
        <f t="shared" si="1"/>
        <v>3716800</v>
      </c>
      <c r="F14" s="25">
        <v>0</v>
      </c>
      <c r="G14" s="25"/>
      <c r="H14" s="32">
        <f>347800</f>
        <v>347800</v>
      </c>
      <c r="I14" s="25"/>
      <c r="J14" s="25"/>
      <c r="K14" s="25">
        <f>1254000+2115000</f>
        <v>3369000</v>
      </c>
      <c r="L14" s="25"/>
      <c r="M14" s="25"/>
      <c r="N14" s="25"/>
      <c r="O14" s="25"/>
      <c r="P14" s="38"/>
      <c r="Q14" s="39"/>
      <c r="R14" s="40"/>
      <c r="S14" s="41"/>
      <c r="T14" s="42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1:30" s="3" customFormat="1" ht="23.1" customHeight="1">
      <c r="A15" s="24" t="s">
        <v>27</v>
      </c>
      <c r="B15" s="19">
        <v>20000</v>
      </c>
      <c r="C15" s="19">
        <f t="shared" si="0"/>
        <v>10000</v>
      </c>
      <c r="D15" s="19"/>
      <c r="E15" s="19">
        <f t="shared" si="1"/>
        <v>10000</v>
      </c>
      <c r="F15" s="25">
        <v>10000</v>
      </c>
      <c r="G15" s="25"/>
      <c r="H15" s="32"/>
      <c r="I15" s="25"/>
      <c r="J15" s="25"/>
      <c r="K15" s="25"/>
      <c r="L15" s="25"/>
      <c r="M15" s="25"/>
      <c r="N15" s="25"/>
      <c r="O15" s="25"/>
      <c r="P15" s="38"/>
      <c r="Q15" s="39"/>
      <c r="R15" s="40"/>
      <c r="S15" s="41"/>
      <c r="T15" s="42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s="3" customFormat="1" ht="23.1" customHeight="1">
      <c r="A16" s="18" t="s">
        <v>28</v>
      </c>
      <c r="B16" s="19">
        <v>2537000</v>
      </c>
      <c r="C16" s="19">
        <f t="shared" si="0"/>
        <v>2417529.0299999998</v>
      </c>
      <c r="D16" s="19"/>
      <c r="E16" s="19">
        <f>SUM(C16:D16)</f>
        <v>2417529.0299999998</v>
      </c>
      <c r="F16" s="25">
        <f>50000+23000</f>
        <v>73000</v>
      </c>
      <c r="G16" s="25"/>
      <c r="H16" s="32">
        <f>1760000+50000</f>
        <v>1810000</v>
      </c>
      <c r="I16" s="25">
        <f>240000</f>
        <v>240000</v>
      </c>
      <c r="J16" s="25"/>
      <c r="K16" s="32">
        <f>254529.03</f>
        <v>254529.03</v>
      </c>
      <c r="L16" s="25"/>
      <c r="M16" s="25">
        <f>30000+10000</f>
        <v>40000</v>
      </c>
      <c r="N16" s="25"/>
      <c r="O16" s="25"/>
      <c r="P16" s="38"/>
      <c r="Q16" s="39"/>
      <c r="R16" s="40"/>
      <c r="S16" s="41"/>
      <c r="T16" s="42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s="3" customFormat="1" ht="23.1" customHeight="1">
      <c r="A17" s="47" t="s">
        <v>29</v>
      </c>
      <c r="B17" s="48"/>
      <c r="C17" s="48"/>
      <c r="D17" s="48"/>
      <c r="E17" s="48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38"/>
      <c r="Q17" s="39"/>
      <c r="R17" s="40"/>
      <c r="S17" s="41"/>
      <c r="T17" s="42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s="3" customFormat="1" ht="23.1" customHeight="1" thickBot="1">
      <c r="A18" s="50" t="s">
        <v>30</v>
      </c>
      <c r="B18" s="51">
        <f>SUM(B5:B17)</f>
        <v>43203000</v>
      </c>
      <c r="C18" s="52">
        <f>SUM(C6:C17)</f>
        <v>36242984.480000004</v>
      </c>
      <c r="D18" s="53" t="s">
        <v>31</v>
      </c>
      <c r="E18" s="52">
        <f>SUM(C18:D18)</f>
        <v>36242984.480000004</v>
      </c>
      <c r="F18" s="54">
        <f>SUM(F6:F17)</f>
        <v>10962956.41</v>
      </c>
      <c r="G18" s="54">
        <f t="shared" ref="G18:O18" si="2">SUM(G6:G17)</f>
        <v>216650</v>
      </c>
      <c r="H18" s="54">
        <f t="shared" si="2"/>
        <v>6309091.04</v>
      </c>
      <c r="I18" s="54">
        <f t="shared" si="2"/>
        <v>286500</v>
      </c>
      <c r="J18" s="54">
        <f t="shared" si="2"/>
        <v>791460</v>
      </c>
      <c r="K18" s="54">
        <f t="shared" si="2"/>
        <v>5960325.0300000003</v>
      </c>
      <c r="L18" s="54">
        <f t="shared" si="2"/>
        <v>15000</v>
      </c>
      <c r="M18" s="54">
        <f t="shared" si="2"/>
        <v>270168</v>
      </c>
      <c r="N18" s="54">
        <f t="shared" si="2"/>
        <v>23100</v>
      </c>
      <c r="O18" s="54">
        <f t="shared" si="2"/>
        <v>11407734</v>
      </c>
      <c r="P18" s="55"/>
      <c r="Q18" s="39"/>
      <c r="R18" s="40"/>
      <c r="S18" s="41"/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s="3" customFormat="1" ht="23.1" customHeight="1" thickTop="1">
      <c r="A19" s="56" t="s">
        <v>32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44"/>
      <c r="Q19" s="58"/>
      <c r="R19" s="40"/>
      <c r="S19" s="59"/>
      <c r="T19" s="60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s="3" customFormat="1" ht="23.1" customHeight="1" thickBot="1">
      <c r="A20" s="61" t="s">
        <v>33</v>
      </c>
      <c r="B20" s="62">
        <v>491500</v>
      </c>
      <c r="C20" s="19">
        <v>580227.77</v>
      </c>
      <c r="D20" s="19"/>
      <c r="E20" s="19">
        <f>SUM(C20:D20)</f>
        <v>580227.77</v>
      </c>
      <c r="F20" s="19"/>
      <c r="G20" s="63"/>
      <c r="H20" s="63"/>
      <c r="I20" s="63"/>
      <c r="J20" s="63"/>
      <c r="K20" s="63"/>
      <c r="L20" s="63"/>
      <c r="M20" s="63"/>
      <c r="N20" s="63"/>
      <c r="O20" s="63"/>
      <c r="P20" s="64"/>
      <c r="Q20" s="65"/>
      <c r="R20" s="66"/>
      <c r="S20" s="67"/>
      <c r="T20" s="68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1:30" s="3" customFormat="1" ht="23.1" customHeight="1" thickTop="1">
      <c r="A21" s="61" t="s">
        <v>34</v>
      </c>
      <c r="B21" s="19">
        <v>145500</v>
      </c>
      <c r="C21" s="19">
        <v>143986</v>
      </c>
      <c r="D21" s="19"/>
      <c r="E21" s="19">
        <f t="shared" ref="E21:E27" si="3">SUM(C21:D21)</f>
        <v>143986</v>
      </c>
      <c r="F21" s="19"/>
      <c r="G21" s="63"/>
      <c r="H21" s="63"/>
      <c r="I21" s="63"/>
      <c r="J21" s="63"/>
      <c r="K21" s="63"/>
      <c r="L21" s="63"/>
      <c r="M21" s="63"/>
      <c r="N21" s="63"/>
      <c r="O21" s="63"/>
      <c r="P21" s="70"/>
      <c r="Q21" s="71"/>
      <c r="R21" s="72"/>
      <c r="S21" s="72"/>
      <c r="T21" s="73"/>
      <c r="U21" s="74"/>
      <c r="V21" s="74"/>
      <c r="W21" s="74"/>
      <c r="X21" s="74"/>
      <c r="Y21" s="74"/>
      <c r="Z21" s="74"/>
      <c r="AA21" s="74"/>
      <c r="AB21" s="74"/>
      <c r="AC21" s="74"/>
      <c r="AD21" s="74"/>
    </row>
    <row r="22" spans="1:30" s="3" customFormat="1" ht="23.1" customHeight="1">
      <c r="A22" s="61" t="s">
        <v>35</v>
      </c>
      <c r="B22" s="19">
        <v>200000</v>
      </c>
      <c r="C22" s="19">
        <v>153646.03</v>
      </c>
      <c r="D22" s="19"/>
      <c r="E22" s="19">
        <f t="shared" si="3"/>
        <v>153646.03</v>
      </c>
      <c r="F22" s="19"/>
      <c r="G22" s="63"/>
      <c r="H22" s="63"/>
      <c r="I22" s="63"/>
      <c r="J22" s="63"/>
      <c r="K22" s="63"/>
      <c r="L22" s="63"/>
      <c r="M22" s="63"/>
      <c r="N22" s="63"/>
      <c r="O22" s="63"/>
      <c r="P22" s="75"/>
      <c r="Q22" s="76"/>
      <c r="R22" s="40"/>
      <c r="S22" s="40"/>
      <c r="T22" s="77"/>
      <c r="U22" s="78"/>
      <c r="V22" s="78"/>
      <c r="W22" s="78"/>
      <c r="X22" s="78"/>
      <c r="Y22" s="78"/>
      <c r="Z22" s="78"/>
      <c r="AA22" s="78"/>
      <c r="AB22" s="78"/>
      <c r="AC22" s="78"/>
      <c r="AD22" s="78"/>
    </row>
    <row r="23" spans="1:30" s="3" customFormat="1" ht="23.1" customHeight="1">
      <c r="A23" s="79" t="s">
        <v>36</v>
      </c>
      <c r="B23" s="19" t="s">
        <v>31</v>
      </c>
      <c r="C23" s="19" t="s">
        <v>31</v>
      </c>
      <c r="D23" s="19"/>
      <c r="E23" s="19" t="s">
        <v>31</v>
      </c>
      <c r="F23" s="19"/>
      <c r="G23" s="63"/>
      <c r="H23" s="63"/>
      <c r="I23" s="63"/>
      <c r="J23" s="63"/>
      <c r="K23" s="63"/>
      <c r="L23" s="63"/>
      <c r="M23" s="63"/>
      <c r="N23" s="63"/>
      <c r="O23" s="63"/>
      <c r="P23" s="75"/>
      <c r="Q23" s="39"/>
      <c r="R23" s="40"/>
      <c r="S23" s="40"/>
      <c r="T23" s="77"/>
      <c r="U23" s="78"/>
      <c r="V23" s="78"/>
      <c r="W23" s="78"/>
      <c r="X23" s="78"/>
      <c r="Y23" s="78"/>
      <c r="Z23" s="78"/>
      <c r="AA23" s="78"/>
      <c r="AB23" s="78"/>
      <c r="AC23" s="78"/>
      <c r="AD23" s="78"/>
    </row>
    <row r="24" spans="1:30" s="3" customFormat="1" ht="23.1" customHeight="1">
      <c r="A24" s="61" t="s">
        <v>37</v>
      </c>
      <c r="B24" s="19">
        <v>365000</v>
      </c>
      <c r="C24" s="19">
        <v>126350</v>
      </c>
      <c r="D24" s="19"/>
      <c r="E24" s="19">
        <f t="shared" si="3"/>
        <v>126350</v>
      </c>
      <c r="F24" s="19"/>
      <c r="G24" s="63"/>
      <c r="H24" s="63"/>
      <c r="I24" s="63"/>
      <c r="J24" s="63"/>
      <c r="K24" s="63"/>
      <c r="L24" s="63"/>
      <c r="M24" s="63"/>
      <c r="N24" s="63"/>
      <c r="O24" s="63"/>
      <c r="P24" s="75"/>
      <c r="Q24" s="39"/>
      <c r="R24" s="40"/>
      <c r="S24" s="40"/>
      <c r="T24" s="77"/>
      <c r="U24" s="78"/>
      <c r="V24" s="78"/>
      <c r="W24" s="78"/>
      <c r="X24" s="78"/>
      <c r="Y24" s="78"/>
      <c r="Z24" s="78"/>
      <c r="AA24" s="78"/>
      <c r="AB24" s="78"/>
      <c r="AC24" s="78"/>
      <c r="AD24" s="78"/>
    </row>
    <row r="25" spans="1:30" s="3" customFormat="1" ht="23.1" customHeight="1">
      <c r="A25" s="61" t="s">
        <v>38</v>
      </c>
      <c r="B25" s="19" t="s">
        <v>31</v>
      </c>
      <c r="C25" s="19" t="s">
        <v>31</v>
      </c>
      <c r="D25" s="19"/>
      <c r="E25" s="19" t="s">
        <v>39</v>
      </c>
      <c r="F25" s="19"/>
      <c r="G25" s="63"/>
      <c r="H25" s="63"/>
      <c r="I25" s="63"/>
      <c r="J25" s="63"/>
      <c r="K25" s="63"/>
      <c r="L25" s="63"/>
      <c r="M25" s="63"/>
      <c r="N25" s="63"/>
      <c r="O25" s="63"/>
      <c r="P25" s="80"/>
      <c r="Q25" s="39"/>
      <c r="R25" s="40"/>
      <c r="S25" s="40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</row>
    <row r="26" spans="1:30" s="3" customFormat="1" ht="23.1" customHeight="1">
      <c r="A26" s="61" t="s">
        <v>40</v>
      </c>
      <c r="B26" s="19">
        <v>18053000</v>
      </c>
      <c r="C26" s="19">
        <v>19407164.699999999</v>
      </c>
      <c r="D26" s="19"/>
      <c r="E26" s="19">
        <f t="shared" si="3"/>
        <v>19407164.699999999</v>
      </c>
      <c r="F26" s="19"/>
      <c r="G26" s="63"/>
      <c r="H26" s="63"/>
      <c r="I26" s="63"/>
      <c r="J26" s="63"/>
      <c r="K26" s="63"/>
      <c r="L26" s="63"/>
      <c r="M26" s="63"/>
      <c r="N26" s="63"/>
      <c r="O26" s="63"/>
      <c r="P26" s="75"/>
      <c r="Q26" s="39"/>
      <c r="R26" s="40"/>
      <c r="S26" s="40"/>
      <c r="T26" s="77"/>
      <c r="U26" s="78"/>
      <c r="V26" s="78"/>
      <c r="W26" s="78"/>
      <c r="X26" s="78"/>
      <c r="Y26" s="78"/>
      <c r="Z26" s="78"/>
      <c r="AA26" s="78"/>
      <c r="AB26" s="78"/>
      <c r="AC26" s="78"/>
      <c r="AD26" s="78"/>
    </row>
    <row r="27" spans="1:30" s="3" customFormat="1" ht="23.1" customHeight="1">
      <c r="A27" s="61" t="s">
        <v>41</v>
      </c>
      <c r="B27" s="19">
        <v>23948000</v>
      </c>
      <c r="C27" s="19">
        <v>20167645</v>
      </c>
      <c r="D27" s="19"/>
      <c r="E27" s="19">
        <f t="shared" si="3"/>
        <v>20167645</v>
      </c>
      <c r="F27" s="19"/>
      <c r="G27" s="63"/>
      <c r="H27" s="63"/>
      <c r="I27" s="63"/>
      <c r="J27" s="63"/>
      <c r="K27" s="63"/>
      <c r="L27" s="63"/>
      <c r="M27" s="63"/>
      <c r="N27" s="63"/>
      <c r="O27" s="63"/>
      <c r="P27" s="75"/>
      <c r="Q27" s="39"/>
      <c r="R27" s="40"/>
      <c r="S27" s="40"/>
      <c r="T27" s="77"/>
      <c r="U27" s="78"/>
      <c r="V27" s="78"/>
      <c r="W27" s="78"/>
      <c r="X27" s="78"/>
      <c r="Y27" s="78"/>
      <c r="Z27" s="78"/>
      <c r="AA27" s="78"/>
      <c r="AB27" s="78"/>
      <c r="AC27" s="78"/>
      <c r="AD27" s="78"/>
    </row>
    <row r="28" spans="1:30" s="3" customFormat="1" ht="23.1" customHeight="1">
      <c r="A28" s="61" t="s">
        <v>29</v>
      </c>
      <c r="B28" s="81"/>
      <c r="C28" s="81"/>
      <c r="D28" s="82"/>
      <c r="E28" s="81"/>
      <c r="F28" s="19"/>
      <c r="G28" s="63"/>
      <c r="H28" s="63"/>
      <c r="I28" s="63"/>
      <c r="J28" s="63"/>
      <c r="K28" s="63"/>
      <c r="L28" s="63"/>
      <c r="M28" s="63"/>
      <c r="N28" s="63"/>
      <c r="O28" s="63"/>
      <c r="P28" s="75"/>
      <c r="Q28" s="39"/>
      <c r="R28" s="40"/>
      <c r="S28" s="40"/>
      <c r="T28" s="77"/>
      <c r="U28" s="78"/>
      <c r="V28" s="78"/>
      <c r="W28" s="78"/>
      <c r="X28" s="78"/>
      <c r="Y28" s="78"/>
      <c r="Z28" s="78"/>
      <c r="AA28" s="78"/>
      <c r="AB28" s="78"/>
      <c r="AC28" s="78"/>
      <c r="AD28" s="78"/>
    </row>
    <row r="29" spans="1:30" s="3" customFormat="1" ht="23.1" customHeight="1" thickBot="1">
      <c r="A29" s="83" t="s">
        <v>42</v>
      </c>
      <c r="B29" s="52">
        <f>SUM(B20:B28)</f>
        <v>43203000</v>
      </c>
      <c r="C29" s="52">
        <f>SUM(C20:C28)</f>
        <v>40579019.5</v>
      </c>
      <c r="D29" s="53" t="s">
        <v>31</v>
      </c>
      <c r="E29" s="52">
        <f>SUM(C29:D29)</f>
        <v>40579019.5</v>
      </c>
      <c r="F29" s="84"/>
      <c r="G29" s="85"/>
      <c r="H29" s="85"/>
      <c r="I29" s="85"/>
      <c r="J29" s="85"/>
      <c r="K29" s="85"/>
      <c r="L29" s="85"/>
      <c r="M29" s="85"/>
      <c r="N29" s="85"/>
      <c r="O29" s="85"/>
      <c r="P29" s="80"/>
      <c r="Q29" s="39"/>
      <c r="R29" s="40"/>
      <c r="S29" s="40"/>
      <c r="T29" s="77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1:30" s="3" customFormat="1" ht="23.1" customHeight="1" thickTop="1" thickBot="1">
      <c r="A30" s="86" t="s">
        <v>43</v>
      </c>
      <c r="B30" s="87"/>
      <c r="C30" s="88"/>
      <c r="D30" s="88"/>
      <c r="E30" s="89">
        <f>E29-E18</f>
        <v>4336035.0199999958</v>
      </c>
      <c r="F30" s="90"/>
      <c r="G30" s="87"/>
      <c r="H30" s="87"/>
      <c r="I30" s="87"/>
      <c r="J30" s="87"/>
      <c r="K30" s="87"/>
      <c r="L30" s="87"/>
      <c r="M30" s="87"/>
      <c r="N30" s="87"/>
      <c r="O30" s="87"/>
      <c r="P30" s="80"/>
      <c r="Q30" s="58"/>
      <c r="R30" s="91"/>
      <c r="S30" s="92"/>
      <c r="T30" s="93"/>
      <c r="U30" s="78"/>
      <c r="V30" s="78"/>
      <c r="W30" s="78"/>
      <c r="X30" s="78"/>
      <c r="Y30" s="78"/>
      <c r="Z30" s="78"/>
      <c r="AA30" s="78"/>
      <c r="AB30" s="78"/>
      <c r="AC30" s="78"/>
      <c r="AD30" s="78"/>
    </row>
    <row r="31" spans="1:30" s="7" customFormat="1" ht="22.5" thickTop="1" thickBot="1">
      <c r="A31" s="94"/>
      <c r="B31" s="94" t="s">
        <v>44</v>
      </c>
      <c r="C31" s="94"/>
      <c r="D31" s="94"/>
      <c r="E31" s="94"/>
      <c r="F31" s="94"/>
      <c r="G31" s="94" t="s">
        <v>44</v>
      </c>
      <c r="H31" s="94"/>
      <c r="I31" s="94"/>
      <c r="J31" s="94"/>
      <c r="K31" s="94"/>
      <c r="L31" s="94" t="s">
        <v>44</v>
      </c>
      <c r="M31" s="94"/>
      <c r="N31" s="94"/>
      <c r="O31" s="94"/>
      <c r="P31" s="95"/>
      <c r="Q31" s="96"/>
      <c r="R31" s="97"/>
      <c r="S31" s="98"/>
      <c r="T31" s="99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</row>
    <row r="32" spans="1:30" s="7" customFormat="1" ht="69" customHeight="1" thickTop="1" thickBot="1">
      <c r="A32" s="101"/>
      <c r="B32" s="102" t="s">
        <v>45</v>
      </c>
      <c r="C32" s="102"/>
      <c r="D32" s="102"/>
      <c r="E32" s="101"/>
      <c r="F32" s="101"/>
      <c r="G32" s="102" t="s">
        <v>46</v>
      </c>
      <c r="H32" s="102"/>
      <c r="I32" s="102"/>
      <c r="J32" s="101"/>
      <c r="K32" s="101"/>
      <c r="L32" s="102" t="s">
        <v>47</v>
      </c>
      <c r="M32" s="102"/>
      <c r="N32" s="102"/>
      <c r="O32" s="101"/>
      <c r="P32" s="103"/>
      <c r="Q32" s="94"/>
      <c r="R32" s="104"/>
      <c r="S32" s="105"/>
      <c r="T32" s="94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</row>
    <row r="33" spans="1:30" s="7" customFormat="1" ht="27" thickTop="1">
      <c r="A33" s="101"/>
      <c r="B33" s="106"/>
      <c r="C33" s="106"/>
      <c r="D33" s="106"/>
      <c r="E33" s="106"/>
      <c r="F33" s="106"/>
      <c r="G33" s="106"/>
      <c r="H33" s="107"/>
      <c r="I33" s="101"/>
      <c r="J33" s="106"/>
      <c r="K33" s="106"/>
      <c r="L33" s="106"/>
      <c r="M33" s="101"/>
      <c r="N33" s="106"/>
      <c r="O33" s="106"/>
      <c r="P33" s="108"/>
      <c r="Q33" s="94"/>
      <c r="R33" s="94"/>
      <c r="S33" s="94"/>
      <c r="T33" s="94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</row>
    <row r="34" spans="1:30" s="7" customFormat="1" ht="31.5" customHeight="1">
      <c r="A34" s="101"/>
      <c r="B34" s="106"/>
      <c r="C34" s="106"/>
      <c r="D34" s="106"/>
      <c r="E34" s="106"/>
      <c r="F34" s="106"/>
      <c r="G34" s="106"/>
      <c r="H34" s="107"/>
      <c r="I34" s="101"/>
      <c r="J34" s="106"/>
      <c r="K34" s="106"/>
      <c r="L34" s="106"/>
      <c r="M34" s="101"/>
      <c r="N34" s="106"/>
      <c r="O34" s="106"/>
      <c r="P34" s="109"/>
      <c r="Q34" s="110"/>
      <c r="R34" s="110"/>
      <c r="S34" s="110"/>
      <c r="T34" s="110"/>
      <c r="U34" s="111"/>
      <c r="V34" s="112"/>
      <c r="W34" s="113"/>
      <c r="X34" s="113"/>
      <c r="Y34" s="113"/>
      <c r="Z34" s="112"/>
      <c r="AA34" s="112"/>
      <c r="AB34" s="114"/>
      <c r="AC34" s="114"/>
      <c r="AD34" s="114"/>
    </row>
    <row r="35" spans="1:30" s="7" customFormat="1" ht="31.5" customHeight="1">
      <c r="A35" s="101"/>
      <c r="B35" s="110"/>
      <c r="C35" s="110"/>
      <c r="D35" s="110"/>
      <c r="E35" s="110"/>
      <c r="F35" s="110"/>
      <c r="G35" s="110"/>
      <c r="H35" s="107"/>
      <c r="I35" s="101"/>
      <c r="J35" s="110"/>
      <c r="K35" s="110"/>
      <c r="L35" s="110"/>
      <c r="M35" s="101"/>
      <c r="N35" s="110"/>
      <c r="O35" s="110"/>
      <c r="P35" s="109"/>
      <c r="Q35" s="110"/>
      <c r="R35" s="110"/>
      <c r="S35" s="110"/>
      <c r="T35" s="110"/>
      <c r="U35" s="111"/>
      <c r="V35" s="112"/>
      <c r="W35" s="113"/>
      <c r="X35" s="113"/>
      <c r="Y35" s="113"/>
      <c r="Z35" s="112"/>
      <c r="AA35" s="112"/>
      <c r="AB35" s="114"/>
      <c r="AC35" s="114"/>
      <c r="AD35" s="114"/>
    </row>
    <row r="36" spans="1:30" s="7" customFormat="1" ht="31.5" customHeight="1">
      <c r="A36" s="101"/>
      <c r="B36" s="110"/>
      <c r="C36" s="110"/>
      <c r="D36" s="110"/>
      <c r="E36" s="110"/>
      <c r="F36" s="110"/>
      <c r="G36" s="110"/>
      <c r="H36" s="107"/>
      <c r="I36" s="101"/>
      <c r="J36" s="110"/>
      <c r="K36" s="110"/>
      <c r="L36" s="110"/>
      <c r="M36" s="101"/>
      <c r="N36" s="110"/>
      <c r="O36" s="110"/>
      <c r="P36" s="109"/>
      <c r="Q36" s="110"/>
      <c r="R36" s="110"/>
      <c r="S36" s="110"/>
      <c r="T36" s="110"/>
      <c r="U36" s="111"/>
      <c r="V36" s="112"/>
      <c r="W36" s="113"/>
      <c r="X36" s="113"/>
      <c r="Y36" s="113"/>
      <c r="Z36" s="112"/>
      <c r="AA36" s="112"/>
      <c r="AB36" s="114"/>
      <c r="AC36" s="114"/>
      <c r="AD36" s="114"/>
    </row>
    <row r="37" spans="1:30" s="7" customFormat="1" ht="31.5" customHeight="1">
      <c r="A37" s="101"/>
      <c r="B37" s="110"/>
      <c r="C37" s="110"/>
      <c r="D37" s="110"/>
      <c r="E37" s="110"/>
      <c r="F37" s="110"/>
      <c r="G37" s="110"/>
      <c r="H37" s="107"/>
      <c r="I37" s="101"/>
      <c r="J37" s="110"/>
      <c r="K37" s="110"/>
      <c r="L37" s="110"/>
      <c r="M37" s="101"/>
      <c r="N37" s="110"/>
      <c r="O37" s="110"/>
      <c r="P37" s="109"/>
      <c r="Q37" s="110"/>
      <c r="R37" s="110"/>
      <c r="S37" s="110"/>
      <c r="T37" s="110"/>
      <c r="U37" s="111"/>
      <c r="V37" s="112"/>
      <c r="W37" s="113"/>
      <c r="X37" s="113"/>
      <c r="Y37" s="113"/>
      <c r="Z37" s="112"/>
      <c r="AA37" s="112"/>
      <c r="AB37" s="114"/>
      <c r="AC37" s="114"/>
      <c r="AD37" s="114"/>
    </row>
  </sheetData>
  <mergeCells count="12">
    <mergeCell ref="B33:G33"/>
    <mergeCell ref="J33:L33"/>
    <mergeCell ref="N33:O33"/>
    <mergeCell ref="B34:G34"/>
    <mergeCell ref="J34:L34"/>
    <mergeCell ref="N34:O34"/>
    <mergeCell ref="A1:O1"/>
    <mergeCell ref="A2:O2"/>
    <mergeCell ref="A3:O3"/>
    <mergeCell ref="B32:D32"/>
    <mergeCell ref="G32:I32"/>
    <mergeCell ref="L32:N32"/>
  </mergeCells>
  <pageMargins left="0.18" right="0.13" top="0.43" bottom="0.38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2019-05-29T07:16:57Z</cp:lastPrinted>
  <dcterms:created xsi:type="dcterms:W3CDTF">2019-05-29T07:16:02Z</dcterms:created>
  <dcterms:modified xsi:type="dcterms:W3CDTF">2019-05-29T07:17:02Z</dcterms:modified>
</cp:coreProperties>
</file>